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7"/>
  <workbookPr filterPrivacy="1" defaultThemeVersion="166925"/>
  <xr:revisionPtr revIDLastSave="0" documentId="13_ncr:1_{5F17C164-849F-45FA-920F-2DB25C3203A9}" xr6:coauthVersionLast="36" xr6:coauthVersionMax="36" xr10:uidLastSave="{00000000-0000-0000-0000-000000000000}"/>
  <bookViews>
    <workbookView xWindow="0" yWindow="0" windowWidth="28800" windowHeight="11325" xr2:uid="{DE0274D2-88D1-498D-A8DE-3B8D59AA1751}"/>
  </bookViews>
  <sheets>
    <sheet name="Sheet1" sheetId="1" r:id="rId1"/>
  </sheets>
  <definedNames>
    <definedName name="in2mm">Sheet1!$F$7</definedName>
    <definedName name="kpsi2mpa">Sheet1!$F$10</definedName>
    <definedName name="mm2m">Sheet1!$F$9</definedName>
    <definedName name="pa2water">Sheet1!$F$8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0" i="1" l="1"/>
  <c r="B21" i="1"/>
  <c r="B38" i="1"/>
  <c r="B51" i="1" l="1"/>
  <c r="B53" i="1" s="1"/>
  <c r="B11" i="1"/>
  <c r="B13" i="1"/>
  <c r="B8" i="1"/>
  <c r="B32" i="1" s="1"/>
  <c r="B34" i="1"/>
  <c r="B54" i="1" l="1"/>
  <c r="B52" i="1"/>
  <c r="B35" i="1"/>
  <c r="B42" i="1" s="1"/>
  <c r="B33" i="1" l="1"/>
  <c r="B39" i="1"/>
  <c r="B45" i="1" s="1"/>
  <c r="B36" i="1"/>
  <c r="B37" i="1" s="1"/>
  <c r="B47" i="1" l="1"/>
  <c r="B46" i="1"/>
</calcChain>
</file>

<file path=xl/sharedStrings.xml><?xml version="1.0" encoding="utf-8"?>
<sst xmlns="http://schemas.openxmlformats.org/spreadsheetml/2006/main" count="109" uniqueCount="93">
  <si>
    <t>TPI</t>
  </si>
  <si>
    <t>P</t>
  </si>
  <si>
    <t>n_finger</t>
  </si>
  <si>
    <t>n_pinion</t>
  </si>
  <si>
    <t>d_finger</t>
  </si>
  <si>
    <t>d_pinion</t>
  </si>
  <si>
    <t>in</t>
  </si>
  <si>
    <t>Finger gear pitch diameter</t>
  </si>
  <si>
    <t>Pinion pitch diameter</t>
  </si>
  <si>
    <t>mm/inch</t>
  </si>
  <si>
    <t>Constants</t>
  </si>
  <si>
    <t>mm</t>
  </si>
  <si>
    <t>Finger gear - number of teeth</t>
  </si>
  <si>
    <t>Drive pinion - number of teeth</t>
  </si>
  <si>
    <t>Input torque per finger required to drive bag</t>
  </si>
  <si>
    <t>tau_in</t>
  </si>
  <si>
    <t>Diametral pitch for gear set</t>
  </si>
  <si>
    <t>Pinion pitch diameter, metric</t>
  </si>
  <si>
    <t>Finger gear pitch diameter, metric</t>
  </si>
  <si>
    <t>teeth</t>
  </si>
  <si>
    <t>Nm</t>
  </si>
  <si>
    <t>N</t>
  </si>
  <si>
    <t>P.A.</t>
  </si>
  <si>
    <t>deg</t>
  </si>
  <si>
    <t>Driving torque on finger</t>
  </si>
  <si>
    <t>tau_finger</t>
  </si>
  <si>
    <t>Updated 14 April 2020</t>
  </si>
  <si>
    <t>lever_arm</t>
  </si>
  <si>
    <t>Inputs</t>
  </si>
  <si>
    <t>Outputs</t>
  </si>
  <si>
    <t>Pressure angle</t>
  </si>
  <si>
    <t>tau_total</t>
  </si>
  <si>
    <t>tau_pinion</t>
  </si>
  <si>
    <t>ratio</t>
  </si>
  <si>
    <t>Gear ratio finger/pinion</t>
  </si>
  <si>
    <t>pres</t>
  </si>
  <si>
    <t>Pressure in bag</t>
  </si>
  <si>
    <t>Pa</t>
  </si>
  <si>
    <t>area</t>
  </si>
  <si>
    <t>Contact area on bag</t>
  </si>
  <si>
    <t>area_x</t>
  </si>
  <si>
    <t>contact area dim. X</t>
  </si>
  <si>
    <t>area_y</t>
  </si>
  <si>
    <t>m^2</t>
  </si>
  <si>
    <t>cm H2O</t>
  </si>
  <si>
    <t>Pa/cmH2O</t>
  </si>
  <si>
    <t>eta_pres</t>
  </si>
  <si>
    <t>Assumed pressure transmission efficiency</t>
  </si>
  <si>
    <t>System physical parameters</t>
  </si>
  <si>
    <t>Patient parameters</t>
  </si>
  <si>
    <t>T_V</t>
  </si>
  <si>
    <t>Tidal Volume</t>
  </si>
  <si>
    <t>mL</t>
  </si>
  <si>
    <t>I:E</t>
  </si>
  <si>
    <t>1:X - inspiration:expiration ratio</t>
  </si>
  <si>
    <t>rate</t>
  </si>
  <si>
    <t>BPM</t>
  </si>
  <si>
    <t>Breaths per minute</t>
  </si>
  <si>
    <t>We could also model compliance, which would result in increasing pressure</t>
  </si>
  <si>
    <t>as a function of volume delivered, for simplicity we focus on the end condition,</t>
  </si>
  <si>
    <t>when the arm is completing it's transit to maximum compression.</t>
  </si>
  <si>
    <t>Gear seperation force</t>
  </si>
  <si>
    <t>Total radial force on the gearbox shaft</t>
  </si>
  <si>
    <t>https://www.engineersedge.com/gears/force_analysis_spur_gears_13977.htm</t>
  </si>
  <si>
    <t>F_n</t>
  </si>
  <si>
    <t>F_r</t>
  </si>
  <si>
    <t>F_t</t>
  </si>
  <si>
    <t>Force tangential to the pinion, function of torque and dia.</t>
  </si>
  <si>
    <t>What torque must the motor + gearbox supply to the pinion?</t>
  </si>
  <si>
    <t>RPM</t>
  </si>
  <si>
    <t>What is maximum speed that is required of the gearbox?</t>
  </si>
  <si>
    <t>sweep</t>
  </si>
  <si>
    <t>rad</t>
  </si>
  <si>
    <t>I_time</t>
  </si>
  <si>
    <t>s</t>
  </si>
  <si>
    <t>Inspiration time</t>
  </si>
  <si>
    <t>rad/s</t>
  </si>
  <si>
    <t>pinion_sp</t>
  </si>
  <si>
    <t>arm_sp</t>
  </si>
  <si>
    <t>Pinion speed during this move</t>
  </si>
  <si>
    <t>Torque that must be supplied by gearbox to pinion</t>
  </si>
  <si>
    <t>Speed that must be supplied by  gearbox</t>
  </si>
  <si>
    <t>The angle that one arm must sweep for max tidal volume</t>
  </si>
  <si>
    <t>TV_max</t>
  </si>
  <si>
    <t>The maximum tidal volume possible</t>
  </si>
  <si>
    <t>Speed arm must move to achive selected tidal volume</t>
  </si>
  <si>
    <t>Pressure force is located in center of contact area</t>
  </si>
  <si>
    <t>mm/m</t>
  </si>
  <si>
    <t>contact area dim. Y</t>
  </si>
  <si>
    <t>Torque applied to the driven arm (individual arm x 2)</t>
  </si>
  <si>
    <t>What is the radial loading on the gearbox shaft?</t>
  </si>
  <si>
    <t>Purpose: This spreadsheet outputs the torque and speed required by the driven arm (in case the arm is driven directly) and the pinion. The radial load from the pinion on the gearbox shaft is also calculated. This also causes bending.</t>
  </si>
  <si>
    <t>E-Vent torque and speed calculations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</si>
</sst>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9" x14ac:knownFonts="1">
    <font>
      <sz val="11"/>
      <color theme="1"/>
      <name val="Calibri"/>
      <family val="2"/>
      <scheme val="minor"/>
    </font>
    <font>
      <sz val="18"/>
      <color theme="3"/>
      <name val="Calibri Light"/>
      <family val="2"/>
      <scheme val="major"/>
    </font>
    <font>
      <sz val="11"/>
      <color rgb="FF3F3F76"/>
      <name val="Calibri"/>
      <family val="2"/>
      <scheme val="minor"/>
    </font>
    <font>
      <b/>
      <sz val="11"/>
      <color rgb="FFFA7D00"/>
      <name val="Calibri"/>
      <family val="2"/>
      <scheme val="minor"/>
    </font>
    <font>
      <b/>
      <sz val="11"/>
      <color theme="3"/>
      <name val="Calibri"/>
      <family val="2"/>
      <scheme val="minor"/>
    </font>
    <font>
      <b/>
      <sz val="11"/>
      <color theme="1"/>
      <name val="Calibri"/>
      <family val="2"/>
      <scheme val="minor"/>
    </font>
    <font>
      <i/>
      <sz val="11"/>
      <color theme="1"/>
      <name val="Calibri"/>
      <family val="2"/>
      <scheme val="minor"/>
    </font>
    <font>
      <sz val="11"/>
      <color rgb="FF000000"/>
      <name val="Calibri"/>
      <family val="2"/>
      <scheme val="minor"/>
    </font>
    <font>
      <sz val="11"/>
      <color rgb="FF006100"/>
      <name val="Calibri"/>
      <family val="2"/>
      <scheme val="minor"/>
    </font>
  </fonts>
  <fills count="5">
    <fill>
      <patternFill patternType="none"/>
    </fill>
    <fill>
      <patternFill patternType="gray125"/>
    </fill>
    <fill>
      <patternFill patternType="solid">
        <fgColor rgb="FFFFCC99"/>
      </patternFill>
    </fill>
    <fill>
      <patternFill patternType="solid">
        <fgColor rgb="FFF2F2F2"/>
      </patternFill>
    </fill>
    <fill>
      <patternFill patternType="solid">
        <fgColor rgb="FFC6EFCE"/>
      </patternFill>
    </fill>
  </fills>
  <borders count="10">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rgb="FF7F7F7F"/>
      </left>
      <right style="thin">
        <color rgb="FF7F7F7F"/>
      </right>
      <top/>
      <bottom/>
      <diagonal/>
    </border>
  </borders>
  <cellStyleXfs count="6">
    <xf numFmtId="0" fontId="0" fillId="0" borderId="0"/>
    <xf numFmtId="0" fontId="1" fillId="0" borderId="0" applyNumberFormat="0" applyFill="0" applyBorder="0" applyAlignment="0" applyProtection="0"/>
    <xf numFmtId="0" fontId="2" fillId="2" borderId="1" applyNumberFormat="0" applyAlignment="0" applyProtection="0"/>
    <xf numFmtId="0" fontId="3" fillId="3" borderId="1" applyNumberFormat="0" applyAlignment="0" applyProtection="0"/>
    <xf numFmtId="0" fontId="4" fillId="0" borderId="2" applyNumberFormat="0" applyFill="0" applyAlignment="0" applyProtection="0"/>
    <xf numFmtId="0" fontId="8" fillId="4" borderId="0" applyNumberFormat="0" applyBorder="0" applyAlignment="0" applyProtection="0"/>
  </cellStyleXfs>
  <cellXfs count="22">
    <xf numFmtId="0" fontId="0" fillId="0" borderId="0" xfId="0"/>
    <xf numFmtId="0" fontId="2" fillId="2" borderId="1" xfId="2"/>
    <xf numFmtId="0" fontId="3" fillId="3" borderId="1" xfId="3"/>
    <xf numFmtId="164" fontId="3" fillId="3" borderId="1" xfId="3" applyNumberFormat="1"/>
    <xf numFmtId="2" fontId="3" fillId="3" borderId="1" xfId="3" applyNumberFormat="1"/>
    <xf numFmtId="0" fontId="1" fillId="0" borderId="0" xfId="1"/>
    <xf numFmtId="0" fontId="4" fillId="0" borderId="2" xfId="4"/>
    <xf numFmtId="0" fontId="0" fillId="0" borderId="4" xfId="0" applyBorder="1"/>
    <xf numFmtId="0" fontId="0" fillId="0" borderId="5" xfId="0" applyBorder="1"/>
    <xf numFmtId="0" fontId="0" fillId="0" borderId="6" xfId="0" applyBorder="1"/>
    <xf numFmtId="0" fontId="5" fillId="0" borderId="3" xfId="0" applyFont="1" applyBorder="1"/>
    <xf numFmtId="0" fontId="0" fillId="0" borderId="7" xfId="0" applyBorder="1"/>
    <xf numFmtId="0" fontId="0" fillId="0" borderId="8" xfId="0" applyBorder="1"/>
    <xf numFmtId="2" fontId="2" fillId="2" borderId="1" xfId="2" applyNumberFormat="1"/>
    <xf numFmtId="0" fontId="0" fillId="0" borderId="7" xfId="0" applyFont="1" applyBorder="1"/>
    <xf numFmtId="0" fontId="2" fillId="2" borderId="9" xfId="2" applyBorder="1"/>
    <xf numFmtId="0" fontId="7" fillId="0" borderId="0" xfId="0" applyFont="1"/>
    <xf numFmtId="0" fontId="7" fillId="0" borderId="0" xfId="0" applyFont="1" applyAlignment="1">
      <alignment vertical="center"/>
    </xf>
    <xf numFmtId="0" fontId="2" fillId="2" borderId="0" xfId="2" applyBorder="1"/>
    <xf numFmtId="0" fontId="6" fillId="0" borderId="0" xfId="0" applyFont="1"/>
    <xf numFmtId="0" fontId="8" fillId="4" borderId="0" xfId="5"/>
    <xf numFmtId="0" fontId="0" fillId="0" borderId="0" xfId="0" applyAlignment="1">
      <alignment horizontal="left" vertical="center" wrapText="1"/>
    </xf>
  </cellXfs>
  <cellStyles count="6">
    <cellStyle name="Calculation" xfId="3" builtinId="22"/>
    <cellStyle name="Good" xfId="5" builtinId="26"/>
    <cellStyle name="Heading 3" xfId="4" builtinId="18"/>
    <cellStyle name="Input" xfId="2" builtinId="20"/>
    <cellStyle name="Normal" xfId="0" builtinId="0"/>
    <cellStyle name="Title" xfId="1" builtinId="15"/>
  </cellStyles>
  <dxfs count="0"/>
  <tableStyles count="0" defaultTableStyle="TableStyleMedium2" defaultPivotStyle="PivotStyleLight16"/>
  <colors>
    <mruColors>
      <color rgb="FF4472C4"/>
      <color rgb="FF4472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4</xdr:col>
      <xdr:colOff>357868</xdr:colOff>
      <xdr:row>13</xdr:row>
      <xdr:rowOff>129272</xdr:rowOff>
    </xdr:from>
    <xdr:to>
      <xdr:col>12</xdr:col>
      <xdr:colOff>5814</xdr:colOff>
      <xdr:row>42</xdr:row>
      <xdr:rowOff>57978</xdr:rowOff>
    </xdr:to>
    <xdr:grpSp>
      <xdr:nvGrpSpPr>
        <xdr:cNvPr id="59" name="Group 58">
          <a:extLst>
            <a:ext uri="{FF2B5EF4-FFF2-40B4-BE49-F238E27FC236}">
              <a16:creationId xmlns:a16="http://schemas.microsoft.com/office/drawing/2014/main" id="{94D2B41F-B4A6-4D31-B9C8-83FA721B8F3C}"/>
            </a:ext>
          </a:extLst>
        </xdr:cNvPr>
        <xdr:cNvGrpSpPr/>
      </xdr:nvGrpSpPr>
      <xdr:grpSpPr>
        <a:xfrm>
          <a:off x="5949043" y="3167747"/>
          <a:ext cx="4734296" cy="5462731"/>
          <a:chOff x="7098888" y="482703"/>
          <a:chExt cx="4527468" cy="4678136"/>
        </a:xfrm>
      </xdr:grpSpPr>
      <xdr:grpSp>
        <xdr:nvGrpSpPr>
          <xdr:cNvPr id="60" name="Group 59">
            <a:extLst>
              <a:ext uri="{FF2B5EF4-FFF2-40B4-BE49-F238E27FC236}">
                <a16:creationId xmlns:a16="http://schemas.microsoft.com/office/drawing/2014/main" id="{488375F0-9169-4DE8-8E96-191BD6791535}"/>
              </a:ext>
            </a:extLst>
          </xdr:cNvPr>
          <xdr:cNvGrpSpPr/>
        </xdr:nvGrpSpPr>
        <xdr:grpSpPr>
          <a:xfrm>
            <a:off x="7098888" y="482703"/>
            <a:ext cx="4527468" cy="4678136"/>
            <a:chOff x="1741076" y="1147072"/>
            <a:chExt cx="4527468" cy="4678136"/>
          </a:xfrm>
        </xdr:grpSpPr>
        <xdr:sp macro="" textlink="">
          <xdr:nvSpPr>
            <xdr:cNvPr id="68" name="Oval 67">
              <a:extLst>
                <a:ext uri="{FF2B5EF4-FFF2-40B4-BE49-F238E27FC236}">
                  <a16:creationId xmlns:a16="http://schemas.microsoft.com/office/drawing/2014/main" id="{68A73AC7-7FF5-4D67-BE81-9DA353D4E8CB}"/>
                </a:ext>
              </a:extLst>
            </xdr:cNvPr>
            <xdr:cNvSpPr/>
          </xdr:nvSpPr>
          <xdr:spPr>
            <a:xfrm>
              <a:off x="2749296" y="3429000"/>
              <a:ext cx="975360" cy="97536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solidFill>
                    <a:schemeClr val="tx1"/>
                  </a:solidFill>
                </a:rPr>
                <a:t>48T</a:t>
              </a:r>
            </a:p>
          </xdr:txBody>
        </xdr:sp>
        <xdr:sp macro="" textlink="">
          <xdr:nvSpPr>
            <xdr:cNvPr id="69" name="Oval 68">
              <a:extLst>
                <a:ext uri="{FF2B5EF4-FFF2-40B4-BE49-F238E27FC236}">
                  <a16:creationId xmlns:a16="http://schemas.microsoft.com/office/drawing/2014/main" id="{14147E67-E81A-4985-8679-14DC4939221A}"/>
                </a:ext>
              </a:extLst>
            </xdr:cNvPr>
            <xdr:cNvSpPr/>
          </xdr:nvSpPr>
          <xdr:spPr>
            <a:xfrm>
              <a:off x="2929128" y="5076420"/>
              <a:ext cx="615696" cy="61569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200">
                  <a:solidFill>
                    <a:schemeClr val="tx1"/>
                  </a:solidFill>
                </a:rPr>
                <a:t>30T</a:t>
              </a:r>
            </a:p>
          </xdr:txBody>
        </xdr:sp>
        <xdr:cxnSp macro="">
          <xdr:nvCxnSpPr>
            <xdr:cNvPr id="70" name="Straight Connector 69">
              <a:extLst>
                <a:ext uri="{FF2B5EF4-FFF2-40B4-BE49-F238E27FC236}">
                  <a16:creationId xmlns:a16="http://schemas.microsoft.com/office/drawing/2014/main" id="{9D1EBD93-557A-4407-A70C-EAE1F4BAB1E4}"/>
                </a:ext>
              </a:extLst>
            </xdr:cNvPr>
            <xdr:cNvCxnSpPr/>
          </xdr:nvCxnSpPr>
          <xdr:spPr>
            <a:xfrm flipH="1" flipV="1">
              <a:off x="2432304" y="1865376"/>
              <a:ext cx="633984" cy="1606296"/>
            </a:xfrm>
            <a:prstGeom prst="line">
              <a:avLst/>
            </a:prstGeom>
            <a:ln w="82550" cap="rnd">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71" name="Arc 70">
              <a:extLst>
                <a:ext uri="{FF2B5EF4-FFF2-40B4-BE49-F238E27FC236}">
                  <a16:creationId xmlns:a16="http://schemas.microsoft.com/office/drawing/2014/main" id="{00A2D309-03A3-4DAA-9577-C5F61C5E7A80}"/>
                </a:ext>
              </a:extLst>
            </xdr:cNvPr>
            <xdr:cNvSpPr/>
          </xdr:nvSpPr>
          <xdr:spPr>
            <a:xfrm flipH="1">
              <a:off x="2103691" y="1536763"/>
              <a:ext cx="657225" cy="657225"/>
            </a:xfrm>
            <a:prstGeom prst="arc">
              <a:avLst>
                <a:gd name="adj1" fmla="val 8674978"/>
                <a:gd name="adj2" fmla="val 0"/>
              </a:avLst>
            </a:prstGeom>
            <a:ln w="0">
              <a:solidFill>
                <a:srgbClr val="FF0000"/>
              </a:solidFill>
              <a:tailEnd type="stealth"/>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US"/>
            </a:p>
          </xdr:txBody>
        </xdr:sp>
        <xdr:sp macro="" textlink="">
          <xdr:nvSpPr>
            <xdr:cNvPr id="72" name="Arc 71">
              <a:extLst>
                <a:ext uri="{FF2B5EF4-FFF2-40B4-BE49-F238E27FC236}">
                  <a16:creationId xmlns:a16="http://schemas.microsoft.com/office/drawing/2014/main" id="{440F1323-815C-429B-89C0-82D3F55B2F18}"/>
                </a:ext>
              </a:extLst>
            </xdr:cNvPr>
            <xdr:cNvSpPr/>
          </xdr:nvSpPr>
          <xdr:spPr>
            <a:xfrm>
              <a:off x="5302613" y="1559266"/>
              <a:ext cx="657225" cy="657225"/>
            </a:xfrm>
            <a:prstGeom prst="arc">
              <a:avLst>
                <a:gd name="adj1" fmla="val 8674978"/>
                <a:gd name="adj2" fmla="val 0"/>
              </a:avLst>
            </a:prstGeom>
            <a:ln w="0">
              <a:solidFill>
                <a:srgbClr val="FF0000"/>
              </a:solidFill>
              <a:tailEnd type="stealth"/>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US"/>
            </a:p>
          </xdr:txBody>
        </xdr:sp>
        <xdr:sp macro="" textlink="">
          <xdr:nvSpPr>
            <xdr:cNvPr id="73" name="Oval 72">
              <a:extLst>
                <a:ext uri="{FF2B5EF4-FFF2-40B4-BE49-F238E27FC236}">
                  <a16:creationId xmlns:a16="http://schemas.microsoft.com/office/drawing/2014/main" id="{9ACA2760-C783-428F-9E84-6494AB47ABD9}"/>
                </a:ext>
              </a:extLst>
            </xdr:cNvPr>
            <xdr:cNvSpPr/>
          </xdr:nvSpPr>
          <xdr:spPr>
            <a:xfrm>
              <a:off x="4317824" y="3451504"/>
              <a:ext cx="975360" cy="97536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solidFill>
                    <a:schemeClr val="tx1"/>
                  </a:solidFill>
                </a:rPr>
                <a:t>48T</a:t>
              </a:r>
            </a:p>
          </xdr:txBody>
        </xdr:sp>
        <xdr:cxnSp macro="">
          <xdr:nvCxnSpPr>
            <xdr:cNvPr id="74" name="Straight Connector 73">
              <a:extLst>
                <a:ext uri="{FF2B5EF4-FFF2-40B4-BE49-F238E27FC236}">
                  <a16:creationId xmlns:a16="http://schemas.microsoft.com/office/drawing/2014/main" id="{20983C09-9058-492B-8CFB-F1BA9CFC9483}"/>
                </a:ext>
              </a:extLst>
            </xdr:cNvPr>
            <xdr:cNvCxnSpPr>
              <a:cxnSpLocks/>
            </xdr:cNvCxnSpPr>
          </xdr:nvCxnSpPr>
          <xdr:spPr>
            <a:xfrm flipV="1">
              <a:off x="4985621" y="1887880"/>
              <a:ext cx="633984" cy="1606296"/>
            </a:xfrm>
            <a:prstGeom prst="line">
              <a:avLst/>
            </a:prstGeom>
            <a:ln w="82550" cap="rnd">
              <a:solidFill>
                <a:schemeClr val="tx1"/>
              </a:solidFill>
            </a:ln>
          </xdr:spPr>
          <xdr:style>
            <a:lnRef idx="1">
              <a:schemeClr val="accent1"/>
            </a:lnRef>
            <a:fillRef idx="0">
              <a:schemeClr val="accent1"/>
            </a:fillRef>
            <a:effectRef idx="0">
              <a:schemeClr val="accent1"/>
            </a:effectRef>
            <a:fontRef idx="minor">
              <a:schemeClr val="tx1"/>
            </a:fontRef>
          </xdr:style>
        </xdr:cxnSp>
        <mc:AlternateContent xmlns:mc="http://schemas.openxmlformats.org/markup-compatibility/2006" xmlns:a14="http://schemas.microsoft.com/office/drawing/2010/main">
          <mc:Choice Requires="a14">
            <xdr:sp macro="" textlink="">
              <xdr:nvSpPr>
                <xdr:cNvPr id="75" name="TextBox 26">
                  <a:extLst>
                    <a:ext uri="{FF2B5EF4-FFF2-40B4-BE49-F238E27FC236}">
                      <a16:creationId xmlns:a16="http://schemas.microsoft.com/office/drawing/2014/main" id="{418A7C55-9E8B-408E-A09F-1E1D20859B42}"/>
                    </a:ext>
                  </a:extLst>
                </xdr:cNvPr>
                <xdr:cNvSpPr txBox="1"/>
              </xdr:nvSpPr>
              <xdr:spPr>
                <a:xfrm>
                  <a:off x="1741076" y="1147072"/>
                  <a:ext cx="1803748"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en-US" b="0" i="1">
                                <a:solidFill>
                                  <a:srgbClr val="FF0000"/>
                                </a:solidFill>
                                <a:latin typeface="Cambria Math" panose="02040503050406030204" pitchFamily="18" charset="0"/>
                              </a:rPr>
                            </m:ctrlPr>
                          </m:sSubPr>
                          <m:e>
                            <m:r>
                              <m:rPr>
                                <m:sty m:val="p"/>
                              </m:rPr>
                              <a:rPr lang="en-US" b="0" i="0">
                                <a:solidFill>
                                  <a:srgbClr val="FF0000"/>
                                </a:solidFill>
                                <a:latin typeface="Cambria Math" panose="02040503050406030204" pitchFamily="18" charset="0"/>
                              </a:rPr>
                              <m:t>Γ</m:t>
                            </m:r>
                          </m:e>
                          <m:sub>
                            <m:r>
                              <a:rPr lang="en-US" b="0" i="1">
                                <a:solidFill>
                                  <a:srgbClr val="FF0000"/>
                                </a:solidFill>
                                <a:latin typeface="Cambria Math" panose="02040503050406030204" pitchFamily="18" charset="0"/>
                              </a:rPr>
                              <m:t>𝑖𝑛</m:t>
                            </m:r>
                          </m:sub>
                        </m:sSub>
                        <m:r>
                          <a:rPr lang="en-US" b="0" i="1">
                            <a:solidFill>
                              <a:srgbClr val="FF0000"/>
                            </a:solidFill>
                            <a:latin typeface="Cambria Math" panose="02040503050406030204" pitchFamily="18" charset="0"/>
                          </a:rPr>
                          <m:t>=7.5 </m:t>
                        </m:r>
                        <m:r>
                          <a:rPr lang="en-US" b="0" i="1">
                            <a:solidFill>
                              <a:srgbClr val="FF0000"/>
                            </a:solidFill>
                            <a:latin typeface="Cambria Math" panose="02040503050406030204" pitchFamily="18" charset="0"/>
                          </a:rPr>
                          <m:t>𝑁𝑚</m:t>
                        </m:r>
                      </m:oMath>
                    </m:oMathPara>
                  </a14:m>
                  <a:endParaRPr lang="en-US">
                    <a:solidFill>
                      <a:srgbClr val="FF0000"/>
                    </a:solidFill>
                  </a:endParaRPr>
                </a:p>
              </xdr:txBody>
            </xdr:sp>
          </mc:Choice>
          <mc:Fallback xmlns="">
            <xdr:sp macro="" textlink="">
              <xdr:nvSpPr>
                <xdr:cNvPr id="75" name="TextBox 26">
                  <a:extLst>
                    <a:ext uri="{FF2B5EF4-FFF2-40B4-BE49-F238E27FC236}">
                      <a16:creationId xmlns:a16="http://schemas.microsoft.com/office/drawing/2014/main" id="{418A7C55-9E8B-408E-A09F-1E1D20859B42}"/>
                    </a:ext>
                  </a:extLst>
                </xdr:cNvPr>
                <xdr:cNvSpPr txBox="1"/>
              </xdr:nvSpPr>
              <xdr:spPr>
                <a:xfrm>
                  <a:off x="1741076" y="1147072"/>
                  <a:ext cx="1803748"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n-US" b="0" i="0">
                      <a:solidFill>
                        <a:srgbClr val="FF0000"/>
                      </a:solidFill>
                      <a:latin typeface="Cambria Math" panose="02040503050406030204" pitchFamily="18" charset="0"/>
                    </a:rPr>
                    <a:t>Γ_𝑖𝑛=7.5 𝑁𝑚</a:t>
                  </a:r>
                  <a:endParaRPr lang="en-US">
                    <a:solidFill>
                      <a:srgbClr val="FF0000"/>
                    </a:solidFill>
                  </a:endParaRPr>
                </a:p>
              </xdr:txBody>
            </xdr:sp>
          </mc:Fallback>
        </mc:AlternateContent>
        <mc:AlternateContent xmlns:mc="http://schemas.openxmlformats.org/markup-compatibility/2006" xmlns:a14="http://schemas.microsoft.com/office/drawing/2010/main">
          <mc:Choice Requires="a14">
            <xdr:sp macro="" textlink="">
              <xdr:nvSpPr>
                <xdr:cNvPr id="76" name="TextBox 27">
                  <a:extLst>
                    <a:ext uri="{FF2B5EF4-FFF2-40B4-BE49-F238E27FC236}">
                      <a16:creationId xmlns:a16="http://schemas.microsoft.com/office/drawing/2014/main" id="{4E438524-37C5-40DB-A131-D213CAFD349C}"/>
                    </a:ext>
                  </a:extLst>
                </xdr:cNvPr>
                <xdr:cNvSpPr txBox="1"/>
              </xdr:nvSpPr>
              <xdr:spPr>
                <a:xfrm>
                  <a:off x="4464796" y="1147072"/>
                  <a:ext cx="1803748"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en-US" b="0" i="1">
                                <a:solidFill>
                                  <a:srgbClr val="FF0000"/>
                                </a:solidFill>
                                <a:latin typeface="Cambria Math" panose="02040503050406030204" pitchFamily="18" charset="0"/>
                              </a:rPr>
                            </m:ctrlPr>
                          </m:sSubPr>
                          <m:e>
                            <m:r>
                              <m:rPr>
                                <m:sty m:val="p"/>
                              </m:rPr>
                              <a:rPr lang="en-US" b="0" i="0">
                                <a:solidFill>
                                  <a:srgbClr val="FF0000"/>
                                </a:solidFill>
                                <a:latin typeface="Cambria Math" panose="02040503050406030204" pitchFamily="18" charset="0"/>
                              </a:rPr>
                              <m:t>Γ</m:t>
                            </m:r>
                          </m:e>
                          <m:sub>
                            <m:r>
                              <a:rPr lang="en-US" b="0" i="1">
                                <a:solidFill>
                                  <a:srgbClr val="FF0000"/>
                                </a:solidFill>
                                <a:latin typeface="Cambria Math" panose="02040503050406030204" pitchFamily="18" charset="0"/>
                              </a:rPr>
                              <m:t>𝑖𝑛</m:t>
                            </m:r>
                          </m:sub>
                        </m:sSub>
                        <m:r>
                          <a:rPr lang="en-US" b="0" i="1">
                            <a:solidFill>
                              <a:srgbClr val="FF0000"/>
                            </a:solidFill>
                            <a:latin typeface="Cambria Math" panose="02040503050406030204" pitchFamily="18" charset="0"/>
                          </a:rPr>
                          <m:t>=7.5 </m:t>
                        </m:r>
                        <m:r>
                          <a:rPr lang="en-US" b="0" i="1">
                            <a:solidFill>
                              <a:srgbClr val="FF0000"/>
                            </a:solidFill>
                            <a:latin typeface="Cambria Math" panose="02040503050406030204" pitchFamily="18" charset="0"/>
                          </a:rPr>
                          <m:t>𝑁𝑚</m:t>
                        </m:r>
                      </m:oMath>
                    </m:oMathPara>
                  </a14:m>
                  <a:endParaRPr lang="en-US">
                    <a:solidFill>
                      <a:srgbClr val="FF0000"/>
                    </a:solidFill>
                  </a:endParaRPr>
                </a:p>
              </xdr:txBody>
            </xdr:sp>
          </mc:Choice>
          <mc:Fallback xmlns="">
            <xdr:sp macro="" textlink="">
              <xdr:nvSpPr>
                <xdr:cNvPr id="76" name="TextBox 27">
                  <a:extLst>
                    <a:ext uri="{FF2B5EF4-FFF2-40B4-BE49-F238E27FC236}">
                      <a16:creationId xmlns:a16="http://schemas.microsoft.com/office/drawing/2014/main" id="{4E438524-37C5-40DB-A131-D213CAFD349C}"/>
                    </a:ext>
                  </a:extLst>
                </xdr:cNvPr>
                <xdr:cNvSpPr txBox="1"/>
              </xdr:nvSpPr>
              <xdr:spPr>
                <a:xfrm>
                  <a:off x="4464796" y="1147072"/>
                  <a:ext cx="1803748"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n-US" b="0" i="0">
                      <a:solidFill>
                        <a:srgbClr val="FF0000"/>
                      </a:solidFill>
                      <a:latin typeface="Cambria Math" panose="02040503050406030204" pitchFamily="18" charset="0"/>
                    </a:rPr>
                    <a:t>Γ_𝑖𝑛=7.5 𝑁𝑚</a:t>
                  </a:r>
                  <a:endParaRPr lang="en-US">
                    <a:solidFill>
                      <a:srgbClr val="FF0000"/>
                    </a:solidFill>
                  </a:endParaRPr>
                </a:p>
              </xdr:txBody>
            </xdr:sp>
          </mc:Fallback>
        </mc:AlternateContent>
        <mc:AlternateContent xmlns:mc="http://schemas.openxmlformats.org/markup-compatibility/2006" xmlns:a14="http://schemas.microsoft.com/office/drawing/2010/main">
          <mc:Choice Requires="a14">
            <xdr:sp macro="" textlink="">
              <xdr:nvSpPr>
                <xdr:cNvPr id="77" name="TextBox 32">
                  <a:extLst>
                    <a:ext uri="{FF2B5EF4-FFF2-40B4-BE49-F238E27FC236}">
                      <a16:creationId xmlns:a16="http://schemas.microsoft.com/office/drawing/2014/main" id="{C5F2EFE8-24AD-4157-AB20-193468560753}"/>
                    </a:ext>
                  </a:extLst>
                </xdr:cNvPr>
                <xdr:cNvSpPr txBox="1"/>
              </xdr:nvSpPr>
              <xdr:spPr>
                <a:xfrm>
                  <a:off x="4055957" y="3309510"/>
                  <a:ext cx="256987"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n-US" b="0" i="1">
                            <a:solidFill>
                              <a:srgbClr val="4472C4"/>
                            </a:solidFill>
                            <a:latin typeface="Cambria Math" panose="02040503050406030204" pitchFamily="18" charset="0"/>
                          </a:rPr>
                          <m:t>𝐹</m:t>
                        </m:r>
                      </m:oMath>
                    </m:oMathPara>
                  </a14:m>
                  <a:endParaRPr lang="en-US">
                    <a:solidFill>
                      <a:srgbClr val="4472C4"/>
                    </a:solidFill>
                  </a:endParaRPr>
                </a:p>
              </xdr:txBody>
            </xdr:sp>
          </mc:Choice>
          <mc:Fallback xmlns="">
            <xdr:sp macro="" textlink="">
              <xdr:nvSpPr>
                <xdr:cNvPr id="77" name="TextBox 32">
                  <a:extLst>
                    <a:ext uri="{FF2B5EF4-FFF2-40B4-BE49-F238E27FC236}">
                      <a16:creationId xmlns:a16="http://schemas.microsoft.com/office/drawing/2014/main" id="{C5F2EFE8-24AD-4157-AB20-193468560753}"/>
                    </a:ext>
                  </a:extLst>
                </xdr:cNvPr>
                <xdr:cNvSpPr txBox="1"/>
              </xdr:nvSpPr>
              <xdr:spPr>
                <a:xfrm>
                  <a:off x="4055957" y="3309510"/>
                  <a:ext cx="256987"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n-US" b="0" i="0">
                      <a:solidFill>
                        <a:srgbClr val="4472C4"/>
                      </a:solidFill>
                      <a:latin typeface="Cambria Math" panose="02040503050406030204" pitchFamily="18" charset="0"/>
                    </a:rPr>
                    <a:t>𝐹</a:t>
                  </a:r>
                  <a:endParaRPr lang="en-US">
                    <a:solidFill>
                      <a:srgbClr val="4472C4"/>
                    </a:solidFill>
                  </a:endParaRPr>
                </a:p>
              </xdr:txBody>
            </xdr:sp>
          </mc:Fallback>
        </mc:AlternateContent>
        <mc:AlternateContent xmlns:mc="http://schemas.openxmlformats.org/markup-compatibility/2006" xmlns:a14="http://schemas.microsoft.com/office/drawing/2010/main">
          <mc:Choice Requires="a14">
            <xdr:sp macro="" textlink="">
              <xdr:nvSpPr>
                <xdr:cNvPr id="78" name="TextBox 34">
                  <a:extLst>
                    <a:ext uri="{FF2B5EF4-FFF2-40B4-BE49-F238E27FC236}">
                      <a16:creationId xmlns:a16="http://schemas.microsoft.com/office/drawing/2014/main" id="{5A698875-47D7-4A31-9656-C79ED7CCE5DB}"/>
                    </a:ext>
                  </a:extLst>
                </xdr:cNvPr>
                <xdr:cNvSpPr txBox="1"/>
              </xdr:nvSpPr>
              <xdr:spPr>
                <a:xfrm>
                  <a:off x="3715057" y="4093369"/>
                  <a:ext cx="256987" cy="311139"/>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en-US" sz="1800" b="0" i="1" kern="1200">
                                <a:solidFill>
                                  <a:srgbClr val="4472C4"/>
                                </a:solidFill>
                                <a:effectLst/>
                                <a:latin typeface="Cambria Math" panose="02040503050406030204" pitchFamily="18" charset="0"/>
                                <a:ea typeface="+mn-ea"/>
                                <a:cs typeface="+mn-cs"/>
                              </a:rPr>
                            </m:ctrlPr>
                          </m:sSubPr>
                          <m:e>
                            <m:r>
                              <a:rPr lang="en-US" sz="1800" b="0" i="1" kern="1200">
                                <a:solidFill>
                                  <a:srgbClr val="4472C4"/>
                                </a:solidFill>
                                <a:effectLst/>
                                <a:latin typeface="Cambria Math" panose="02040503050406030204" pitchFamily="18" charset="0"/>
                                <a:ea typeface="+mn-ea"/>
                                <a:cs typeface="+mn-cs"/>
                              </a:rPr>
                              <m:t>𝐹</m:t>
                            </m:r>
                          </m:e>
                          <m:sub>
                            <m:r>
                              <a:rPr lang="en-US" sz="1800" b="0" i="1" kern="1200">
                                <a:solidFill>
                                  <a:srgbClr val="4472C4"/>
                                </a:solidFill>
                                <a:effectLst/>
                                <a:latin typeface="Cambria Math" panose="02040503050406030204" pitchFamily="18" charset="0"/>
                                <a:ea typeface="+mn-ea"/>
                                <a:cs typeface="+mn-cs"/>
                              </a:rPr>
                              <m:t>𝑡</m:t>
                            </m:r>
                          </m:sub>
                        </m:sSub>
                      </m:oMath>
                    </m:oMathPara>
                  </a14:m>
                  <a:endParaRPr lang="en-US" baseline="30000">
                    <a:solidFill>
                      <a:srgbClr val="4472C4"/>
                    </a:solidFill>
                  </a:endParaRPr>
                </a:p>
              </xdr:txBody>
            </xdr:sp>
          </mc:Choice>
          <mc:Fallback xmlns="">
            <xdr:sp macro="" textlink="">
              <xdr:nvSpPr>
                <xdr:cNvPr id="78" name="TextBox 34">
                  <a:extLst>
                    <a:ext uri="{FF2B5EF4-FFF2-40B4-BE49-F238E27FC236}">
                      <a16:creationId xmlns:a16="http://schemas.microsoft.com/office/drawing/2014/main" id="{5A698875-47D7-4A31-9656-C79ED7CCE5DB}"/>
                    </a:ext>
                  </a:extLst>
                </xdr:cNvPr>
                <xdr:cNvSpPr txBox="1"/>
              </xdr:nvSpPr>
              <xdr:spPr>
                <a:xfrm>
                  <a:off x="3715057" y="4093369"/>
                  <a:ext cx="256987" cy="311139"/>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n-US" sz="1800" b="0" i="0" kern="1200">
                      <a:solidFill>
                        <a:srgbClr val="4472C4"/>
                      </a:solidFill>
                      <a:effectLst/>
                      <a:latin typeface="+mn-lt"/>
                      <a:ea typeface="+mn-ea"/>
                      <a:cs typeface="+mn-cs"/>
                    </a:rPr>
                    <a:t>𝐹_𝑡</a:t>
                  </a:r>
                  <a:endParaRPr lang="en-US" baseline="30000">
                    <a:solidFill>
                      <a:srgbClr val="4472C4"/>
                    </a:solidFill>
                  </a:endParaRPr>
                </a:p>
              </xdr:txBody>
            </xdr:sp>
          </mc:Fallback>
        </mc:AlternateContent>
        <mc:AlternateContent xmlns:mc="http://schemas.openxmlformats.org/markup-compatibility/2006" xmlns:a14="http://schemas.microsoft.com/office/drawing/2010/main">
          <mc:Choice Requires="a14">
            <xdr:sp macro="" textlink="">
              <xdr:nvSpPr>
                <xdr:cNvPr id="79" name="TextBox 38">
                  <a:extLst>
                    <a:ext uri="{FF2B5EF4-FFF2-40B4-BE49-F238E27FC236}">
                      <a16:creationId xmlns:a16="http://schemas.microsoft.com/office/drawing/2014/main" id="{E45AC168-59ED-45E7-9A10-057085FBC51B}"/>
                    </a:ext>
                  </a:extLst>
                </xdr:cNvPr>
                <xdr:cNvSpPr txBox="1"/>
              </xdr:nvSpPr>
              <xdr:spPr>
                <a:xfrm>
                  <a:off x="3287837" y="4371058"/>
                  <a:ext cx="256987" cy="31139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en-US" b="0" i="1">
                                <a:solidFill>
                                  <a:srgbClr val="4472C4"/>
                                </a:solidFill>
                                <a:latin typeface="Cambria Math" panose="02040503050406030204" pitchFamily="18" charset="0"/>
                              </a:rPr>
                            </m:ctrlPr>
                          </m:sSubPr>
                          <m:e>
                            <m:r>
                              <a:rPr lang="en-US" b="0" i="1">
                                <a:solidFill>
                                  <a:srgbClr val="4472C4"/>
                                </a:solidFill>
                                <a:latin typeface="Cambria Math" panose="02040503050406030204" pitchFamily="18" charset="0"/>
                              </a:rPr>
                              <m:t>𝐹</m:t>
                            </m:r>
                          </m:e>
                          <m:sub>
                            <m:r>
                              <a:rPr lang="en-US" b="0" i="1">
                                <a:solidFill>
                                  <a:srgbClr val="4472C4"/>
                                </a:solidFill>
                                <a:latin typeface="Cambria Math" panose="02040503050406030204" pitchFamily="18" charset="0"/>
                              </a:rPr>
                              <m:t>𝑡</m:t>
                            </m:r>
                          </m:sub>
                        </m:sSub>
                      </m:oMath>
                    </m:oMathPara>
                  </a14:m>
                  <a:endParaRPr lang="en-US">
                    <a:solidFill>
                      <a:srgbClr val="4472C4"/>
                    </a:solidFill>
                  </a:endParaRPr>
                </a:p>
              </xdr:txBody>
            </xdr:sp>
          </mc:Choice>
          <mc:Fallback xmlns="">
            <xdr:sp macro="" textlink="">
              <xdr:nvSpPr>
                <xdr:cNvPr id="79" name="TextBox 38">
                  <a:extLst>
                    <a:ext uri="{FF2B5EF4-FFF2-40B4-BE49-F238E27FC236}">
                      <a16:creationId xmlns:a16="http://schemas.microsoft.com/office/drawing/2014/main" id="{E45AC168-59ED-45E7-9A10-057085FBC51B}"/>
                    </a:ext>
                  </a:extLst>
                </xdr:cNvPr>
                <xdr:cNvSpPr txBox="1"/>
              </xdr:nvSpPr>
              <xdr:spPr>
                <a:xfrm>
                  <a:off x="3287837" y="4371058"/>
                  <a:ext cx="256987" cy="31139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n-US" b="0" i="0">
                      <a:solidFill>
                        <a:srgbClr val="4472C4"/>
                      </a:solidFill>
                      <a:latin typeface="Cambria Math" panose="02040503050406030204" pitchFamily="18" charset="0"/>
                    </a:rPr>
                    <a:t>𝐹_𝑡</a:t>
                  </a:r>
                  <a:endParaRPr lang="en-US">
                    <a:solidFill>
                      <a:srgbClr val="4472C4"/>
                    </a:solidFill>
                  </a:endParaRPr>
                </a:p>
              </xdr:txBody>
            </xdr:sp>
          </mc:Fallback>
        </mc:AlternateContent>
        <mc:AlternateContent xmlns:mc="http://schemas.openxmlformats.org/markup-compatibility/2006" xmlns:a14="http://schemas.microsoft.com/office/drawing/2010/main">
          <mc:Choice Requires="a14">
            <xdr:sp macro="" textlink="">
              <xdr:nvSpPr>
                <xdr:cNvPr id="80" name="TextBox 40">
                  <a:extLst>
                    <a:ext uri="{FF2B5EF4-FFF2-40B4-BE49-F238E27FC236}">
                      <a16:creationId xmlns:a16="http://schemas.microsoft.com/office/drawing/2014/main" id="{23F1C7DA-1140-44AC-A351-FD64E31815E6}"/>
                    </a:ext>
                  </a:extLst>
                </xdr:cNvPr>
                <xdr:cNvSpPr txBox="1"/>
              </xdr:nvSpPr>
              <xdr:spPr>
                <a:xfrm>
                  <a:off x="2759177" y="4725850"/>
                  <a:ext cx="256987" cy="31139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en-US" b="0" i="1">
                                <a:solidFill>
                                  <a:srgbClr val="4472C4"/>
                                </a:solidFill>
                                <a:latin typeface="Cambria Math" panose="02040503050406030204" pitchFamily="18" charset="0"/>
                              </a:rPr>
                            </m:ctrlPr>
                          </m:sSubPr>
                          <m:e>
                            <m:r>
                              <a:rPr lang="en-US" b="0" i="1">
                                <a:solidFill>
                                  <a:srgbClr val="4472C4"/>
                                </a:solidFill>
                                <a:latin typeface="Cambria Math" panose="02040503050406030204" pitchFamily="18" charset="0"/>
                              </a:rPr>
                              <m:t>𝐹</m:t>
                            </m:r>
                          </m:e>
                          <m:sub>
                            <m:r>
                              <a:rPr lang="en-US" b="0" i="1">
                                <a:solidFill>
                                  <a:srgbClr val="4472C4"/>
                                </a:solidFill>
                                <a:latin typeface="Cambria Math" panose="02040503050406030204" pitchFamily="18" charset="0"/>
                              </a:rPr>
                              <m:t>𝑡</m:t>
                            </m:r>
                          </m:sub>
                        </m:sSub>
                      </m:oMath>
                    </m:oMathPara>
                  </a14:m>
                  <a:endParaRPr lang="en-US">
                    <a:solidFill>
                      <a:srgbClr val="4472C4"/>
                    </a:solidFill>
                  </a:endParaRPr>
                </a:p>
              </xdr:txBody>
            </xdr:sp>
          </mc:Choice>
          <mc:Fallback xmlns="">
            <xdr:sp macro="" textlink="">
              <xdr:nvSpPr>
                <xdr:cNvPr id="80" name="TextBox 40">
                  <a:extLst>
                    <a:ext uri="{FF2B5EF4-FFF2-40B4-BE49-F238E27FC236}">
                      <a16:creationId xmlns:a16="http://schemas.microsoft.com/office/drawing/2014/main" id="{23F1C7DA-1140-44AC-A351-FD64E31815E6}"/>
                    </a:ext>
                  </a:extLst>
                </xdr:cNvPr>
                <xdr:cNvSpPr txBox="1"/>
              </xdr:nvSpPr>
              <xdr:spPr>
                <a:xfrm>
                  <a:off x="2759177" y="4725850"/>
                  <a:ext cx="256987" cy="31139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n-US" b="0" i="0">
                      <a:solidFill>
                        <a:srgbClr val="4472C4"/>
                      </a:solidFill>
                      <a:latin typeface="Cambria Math" panose="02040503050406030204" pitchFamily="18" charset="0"/>
                    </a:rPr>
                    <a:t>𝐹_𝑡</a:t>
                  </a:r>
                  <a:endParaRPr lang="en-US">
                    <a:solidFill>
                      <a:srgbClr val="4472C4"/>
                    </a:solidFill>
                  </a:endParaRPr>
                </a:p>
              </xdr:txBody>
            </xdr:sp>
          </mc:Fallback>
        </mc:AlternateContent>
        <xdr:sp macro="" textlink="">
          <xdr:nvSpPr>
            <xdr:cNvPr id="81" name="Arc 80">
              <a:extLst>
                <a:ext uri="{FF2B5EF4-FFF2-40B4-BE49-F238E27FC236}">
                  <a16:creationId xmlns:a16="http://schemas.microsoft.com/office/drawing/2014/main" id="{7F603A97-9875-4FA0-AB3D-37B33DD24D8A}"/>
                </a:ext>
              </a:extLst>
            </xdr:cNvPr>
            <xdr:cNvSpPr/>
          </xdr:nvSpPr>
          <xdr:spPr>
            <a:xfrm rot="6134897" flipH="1">
              <a:off x="2815696" y="4996344"/>
              <a:ext cx="842560" cy="815168"/>
            </a:xfrm>
            <a:prstGeom prst="arc">
              <a:avLst>
                <a:gd name="adj1" fmla="val 8143563"/>
                <a:gd name="adj2" fmla="val 0"/>
              </a:avLst>
            </a:prstGeom>
            <a:ln w="0">
              <a:solidFill>
                <a:srgbClr val="FF0000"/>
              </a:solidFill>
              <a:tailEnd type="stealth"/>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US"/>
            </a:p>
          </xdr:txBody>
        </xdr:sp>
        <mc:AlternateContent xmlns:mc="http://schemas.openxmlformats.org/markup-compatibility/2006" xmlns:a14="http://schemas.microsoft.com/office/drawing/2010/main">
          <mc:Choice Requires="a14">
            <xdr:sp macro="" textlink="">
              <xdr:nvSpPr>
                <xdr:cNvPr id="82" name="TextBox 42">
                  <a:extLst>
                    <a:ext uri="{FF2B5EF4-FFF2-40B4-BE49-F238E27FC236}">
                      <a16:creationId xmlns:a16="http://schemas.microsoft.com/office/drawing/2014/main" id="{DC15DF57-6766-4E86-AAC5-35A762CC4B55}"/>
                    </a:ext>
                  </a:extLst>
                </xdr:cNvPr>
                <xdr:cNvSpPr txBox="1"/>
              </xdr:nvSpPr>
              <xdr:spPr>
                <a:xfrm>
                  <a:off x="3154083" y="5406772"/>
                  <a:ext cx="1803748"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en-US" b="0" i="1">
                                <a:solidFill>
                                  <a:srgbClr val="FF0000"/>
                                </a:solidFill>
                                <a:latin typeface="Cambria Math" panose="02040503050406030204" pitchFamily="18" charset="0"/>
                              </a:rPr>
                            </m:ctrlPr>
                          </m:sSubPr>
                          <m:e>
                            <m:r>
                              <m:rPr>
                                <m:sty m:val="p"/>
                              </m:rPr>
                              <a:rPr lang="en-US" b="0" i="0">
                                <a:solidFill>
                                  <a:srgbClr val="FF0000"/>
                                </a:solidFill>
                                <a:latin typeface="Cambria Math" panose="02040503050406030204" pitchFamily="18" charset="0"/>
                              </a:rPr>
                              <m:t>Γ</m:t>
                            </m:r>
                          </m:e>
                          <m:sub>
                            <m:r>
                              <a:rPr lang="en-US" b="0" i="1">
                                <a:solidFill>
                                  <a:srgbClr val="FF0000"/>
                                </a:solidFill>
                                <a:latin typeface="Cambria Math" panose="02040503050406030204" pitchFamily="18" charset="0"/>
                              </a:rPr>
                              <m:t>𝑚𝑜𝑡𝑜𝑟</m:t>
                            </m:r>
                          </m:sub>
                        </m:sSub>
                      </m:oMath>
                    </m:oMathPara>
                  </a14:m>
                  <a:endParaRPr lang="en-US">
                    <a:solidFill>
                      <a:srgbClr val="FF0000"/>
                    </a:solidFill>
                  </a:endParaRPr>
                </a:p>
              </xdr:txBody>
            </xdr:sp>
          </mc:Choice>
          <mc:Fallback xmlns="">
            <xdr:sp macro="" textlink="">
              <xdr:nvSpPr>
                <xdr:cNvPr id="82" name="TextBox 42">
                  <a:extLst>
                    <a:ext uri="{FF2B5EF4-FFF2-40B4-BE49-F238E27FC236}">
                      <a16:creationId xmlns:a16="http://schemas.microsoft.com/office/drawing/2014/main" id="{DC15DF57-6766-4E86-AAC5-35A762CC4B55}"/>
                    </a:ext>
                  </a:extLst>
                </xdr:cNvPr>
                <xdr:cNvSpPr txBox="1"/>
              </xdr:nvSpPr>
              <xdr:spPr>
                <a:xfrm>
                  <a:off x="3154083" y="5406772"/>
                  <a:ext cx="1803748" cy="3693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n-US" b="0" i="0">
                      <a:solidFill>
                        <a:srgbClr val="FF0000"/>
                      </a:solidFill>
                      <a:latin typeface="Cambria Math" panose="02040503050406030204" pitchFamily="18" charset="0"/>
                    </a:rPr>
                    <a:t>Γ_𝑚𝑜𝑡𝑜𝑟</a:t>
                  </a:r>
                  <a:endParaRPr lang="en-US">
                    <a:solidFill>
                      <a:srgbClr val="FF0000"/>
                    </a:solidFill>
                  </a:endParaRPr>
                </a:p>
              </xdr:txBody>
            </xdr:sp>
          </mc:Fallback>
        </mc:AlternateContent>
      </xdr:grpSp>
      <xdr:cxnSp macro="">
        <xdr:nvCxnSpPr>
          <xdr:cNvPr id="61" name="Straight Arrow Connector 60">
            <a:extLst>
              <a:ext uri="{FF2B5EF4-FFF2-40B4-BE49-F238E27FC236}">
                <a16:creationId xmlns:a16="http://schemas.microsoft.com/office/drawing/2014/main" id="{AFC856F1-9BF6-473D-BE0E-2817241133C6}"/>
              </a:ext>
            </a:extLst>
          </xdr:cNvPr>
          <xdr:cNvCxnSpPr>
            <a:endCxn id="73" idx="2"/>
          </xdr:cNvCxnSpPr>
        </xdr:nvCxnSpPr>
        <xdr:spPr>
          <a:xfrm>
            <a:off x="9675636" y="2807303"/>
            <a:ext cx="0" cy="467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2" name="Straight Connector 61">
            <a:extLst>
              <a:ext uri="{FF2B5EF4-FFF2-40B4-BE49-F238E27FC236}">
                <a16:creationId xmlns:a16="http://schemas.microsoft.com/office/drawing/2014/main" id="{B3485C02-F00A-4E1C-BDFC-EE9B6AB0065F}"/>
              </a:ext>
            </a:extLst>
          </xdr:cNvPr>
          <xdr:cNvCxnSpPr>
            <a:stCxn id="73" idx="2"/>
          </xdr:cNvCxnSpPr>
        </xdr:nvCxnSpPr>
        <xdr:spPr>
          <a:xfrm>
            <a:off x="9675636" y="3274815"/>
            <a:ext cx="489920" cy="11310"/>
          </a:xfrm>
          <a:prstGeom prst="line">
            <a:avLst/>
          </a:prstGeom>
          <a:ln>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63" name="Straight Arrow Connector 62">
            <a:extLst>
              <a:ext uri="{FF2B5EF4-FFF2-40B4-BE49-F238E27FC236}">
                <a16:creationId xmlns:a16="http://schemas.microsoft.com/office/drawing/2014/main" id="{36BA89AC-6759-42EB-9A08-CE52694F0944}"/>
              </a:ext>
            </a:extLst>
          </xdr:cNvPr>
          <xdr:cNvCxnSpPr>
            <a:cxnSpLocks/>
          </xdr:cNvCxnSpPr>
        </xdr:nvCxnSpPr>
        <xdr:spPr>
          <a:xfrm flipV="1">
            <a:off x="9082468" y="3252311"/>
            <a:ext cx="0" cy="467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4" name="Straight Connector 63">
            <a:extLst>
              <a:ext uri="{FF2B5EF4-FFF2-40B4-BE49-F238E27FC236}">
                <a16:creationId xmlns:a16="http://schemas.microsoft.com/office/drawing/2014/main" id="{68138FA6-1665-4F09-B9F8-C176FFD72B2E}"/>
              </a:ext>
            </a:extLst>
          </xdr:cNvPr>
          <xdr:cNvCxnSpPr/>
        </xdr:nvCxnSpPr>
        <xdr:spPr>
          <a:xfrm>
            <a:off x="8582949" y="3252311"/>
            <a:ext cx="489920" cy="11310"/>
          </a:xfrm>
          <a:prstGeom prst="line">
            <a:avLst/>
          </a:prstGeom>
          <a:ln>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65" name="Straight Arrow Connector 64">
            <a:extLst>
              <a:ext uri="{FF2B5EF4-FFF2-40B4-BE49-F238E27FC236}">
                <a16:creationId xmlns:a16="http://schemas.microsoft.com/office/drawing/2014/main" id="{A7D71CB7-D06E-47F4-BD7D-EAE8DA1C5CDD}"/>
              </a:ext>
            </a:extLst>
          </xdr:cNvPr>
          <xdr:cNvCxnSpPr>
            <a:cxnSpLocks/>
          </xdr:cNvCxnSpPr>
        </xdr:nvCxnSpPr>
        <xdr:spPr>
          <a:xfrm flipH="1">
            <a:off x="8582950" y="3739991"/>
            <a:ext cx="430391"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6" name="Straight Arrow Connector 65">
            <a:extLst>
              <a:ext uri="{FF2B5EF4-FFF2-40B4-BE49-F238E27FC236}">
                <a16:creationId xmlns:a16="http://schemas.microsoft.com/office/drawing/2014/main" id="{EA69CA5A-7ED0-4FAF-A8C3-8B0726706C57}"/>
              </a:ext>
            </a:extLst>
          </xdr:cNvPr>
          <xdr:cNvCxnSpPr>
            <a:cxnSpLocks/>
          </xdr:cNvCxnSpPr>
        </xdr:nvCxnSpPr>
        <xdr:spPr>
          <a:xfrm>
            <a:off x="8164397" y="4412051"/>
            <a:ext cx="430391"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Straight Connector 66">
            <a:extLst>
              <a:ext uri="{FF2B5EF4-FFF2-40B4-BE49-F238E27FC236}">
                <a16:creationId xmlns:a16="http://schemas.microsoft.com/office/drawing/2014/main" id="{64BD6087-69A3-4040-ABA4-DD8AC64DA77C}"/>
              </a:ext>
            </a:extLst>
          </xdr:cNvPr>
          <xdr:cNvCxnSpPr>
            <a:cxnSpLocks/>
          </xdr:cNvCxnSpPr>
        </xdr:nvCxnSpPr>
        <xdr:spPr>
          <a:xfrm flipH="1">
            <a:off x="8608644" y="3277573"/>
            <a:ext cx="11310" cy="489920"/>
          </a:xfrm>
          <a:prstGeom prst="line">
            <a:avLst/>
          </a:prstGeom>
          <a:ln>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12</xdr:col>
      <xdr:colOff>36739</xdr:colOff>
      <xdr:row>10</xdr:row>
      <xdr:rowOff>76202</xdr:rowOff>
    </xdr:from>
    <xdr:to>
      <xdr:col>18</xdr:col>
      <xdr:colOff>183696</xdr:colOff>
      <xdr:row>35</xdr:row>
      <xdr:rowOff>180976</xdr:rowOff>
    </xdr:to>
    <xdr:pic>
      <xdr:nvPicPr>
        <xdr:cNvPr id="31" name="Picture 30" descr="Spur Gear Tooth Forces">
          <a:extLst>
            <a:ext uri="{FF2B5EF4-FFF2-40B4-BE49-F238E27FC236}">
              <a16:creationId xmlns:a16="http://schemas.microsoft.com/office/drawing/2014/main" id="{921AF0AE-E441-47A7-8100-A50D69E77E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01275" y="2498273"/>
          <a:ext cx="3820885" cy="48808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27FC3-F86B-4660-928F-393150E81487}">
  <dimension ref="A1:M54"/>
  <sheetViews>
    <sheetView tabSelected="1" zoomScaleNormal="100" workbookViewId="0"/>
  </sheetViews>
  <sheetFormatPr defaultRowHeight="15" x14ac:dyDescent="0.25"/>
  <cols>
    <col min="1" max="1" width="11.28515625" customWidth="1"/>
    <col min="4" max="4" width="54.28515625" customWidth="1"/>
    <col min="7" max="7" width="12.28515625" customWidth="1"/>
  </cols>
  <sheetData>
    <row r="1" spans="1:7" ht="23.25" x14ac:dyDescent="0.35">
      <c r="A1" s="5" t="s">
        <v>92</v>
      </c>
    </row>
    <row r="2" spans="1:7" ht="50.1" customHeight="1" x14ac:dyDescent="0.25">
      <c r="A2" s="21" t="s">
        <v>91</v>
      </c>
      <c r="B2" s="21"/>
      <c r="C2" s="21"/>
      <c r="D2" s="21"/>
    </row>
    <row r="3" spans="1:7" x14ac:dyDescent="0.25">
      <c r="A3" t="s">
        <v>26</v>
      </c>
    </row>
    <row r="5" spans="1:7" ht="15.75" thickBot="1" x14ac:dyDescent="0.3">
      <c r="A5" s="6" t="s">
        <v>28</v>
      </c>
      <c r="B5" s="6"/>
      <c r="C5" s="6"/>
      <c r="D5" s="6"/>
    </row>
    <row r="6" spans="1:7" x14ac:dyDescent="0.25">
      <c r="A6" s="19" t="s">
        <v>48</v>
      </c>
      <c r="F6" s="10" t="s">
        <v>10</v>
      </c>
      <c r="G6" s="7"/>
    </row>
    <row r="7" spans="1:7" x14ac:dyDescent="0.25">
      <c r="A7" t="s">
        <v>35</v>
      </c>
      <c r="B7" s="1">
        <v>40</v>
      </c>
      <c r="C7" t="s">
        <v>44</v>
      </c>
      <c r="D7" t="s">
        <v>36</v>
      </c>
      <c r="F7" s="11">
        <v>25.4</v>
      </c>
      <c r="G7" s="12" t="s">
        <v>9</v>
      </c>
    </row>
    <row r="8" spans="1:7" x14ac:dyDescent="0.25">
      <c r="B8" s="2">
        <f>B7*pa2water</f>
        <v>3922.4</v>
      </c>
      <c r="C8" t="s">
        <v>37</v>
      </c>
      <c r="F8" s="14">
        <v>98.06</v>
      </c>
      <c r="G8" s="12" t="s">
        <v>45</v>
      </c>
    </row>
    <row r="9" spans="1:7" x14ac:dyDescent="0.25">
      <c r="A9" t="s">
        <v>40</v>
      </c>
      <c r="B9" s="1">
        <v>90</v>
      </c>
      <c r="C9" t="s">
        <v>11</v>
      </c>
      <c r="D9" t="s">
        <v>41</v>
      </c>
      <c r="F9" s="14">
        <v>1000</v>
      </c>
      <c r="G9" s="12" t="s">
        <v>87</v>
      </c>
    </row>
    <row r="10" spans="1:7" ht="15.75" thickBot="1" x14ac:dyDescent="0.3">
      <c r="A10" t="s">
        <v>42</v>
      </c>
      <c r="B10" s="1">
        <v>115</v>
      </c>
      <c r="C10" t="s">
        <v>11</v>
      </c>
      <c r="D10" t="s">
        <v>88</v>
      </c>
      <c r="F10" s="8"/>
      <c r="G10" s="9"/>
    </row>
    <row r="11" spans="1:7" x14ac:dyDescent="0.25">
      <c r="A11" t="s">
        <v>38</v>
      </c>
      <c r="B11" s="2">
        <f>B9*B10/1000^2</f>
        <v>1.035E-2</v>
      </c>
      <c r="C11" t="s">
        <v>43</v>
      </c>
      <c r="D11" t="s">
        <v>39</v>
      </c>
    </row>
    <row r="12" spans="1:7" x14ac:dyDescent="0.25">
      <c r="A12" t="s">
        <v>27</v>
      </c>
      <c r="B12" s="13">
        <v>120</v>
      </c>
      <c r="C12" t="s">
        <v>11</v>
      </c>
      <c r="D12" t="s">
        <v>86</v>
      </c>
    </row>
    <row r="13" spans="1:7" x14ac:dyDescent="0.25">
      <c r="B13" s="3">
        <f>B12/in2mm</f>
        <v>4.7244094488188981</v>
      </c>
      <c r="C13" t="s">
        <v>6</v>
      </c>
    </row>
    <row r="14" spans="1:7" x14ac:dyDescent="0.25">
      <c r="A14" t="s">
        <v>2</v>
      </c>
      <c r="B14" s="1">
        <v>48</v>
      </c>
      <c r="C14" t="s">
        <v>19</v>
      </c>
      <c r="D14" t="s">
        <v>12</v>
      </c>
    </row>
    <row r="15" spans="1:7" x14ac:dyDescent="0.25">
      <c r="A15" t="s">
        <v>3</v>
      </c>
      <c r="B15" s="1">
        <v>30</v>
      </c>
      <c r="C15" t="s">
        <v>19</v>
      </c>
      <c r="D15" t="s">
        <v>13</v>
      </c>
    </row>
    <row r="16" spans="1:7" x14ac:dyDescent="0.25">
      <c r="A16" t="s">
        <v>1</v>
      </c>
      <c r="B16" s="1">
        <v>16</v>
      </c>
      <c r="C16" t="s">
        <v>0</v>
      </c>
      <c r="D16" t="s">
        <v>16</v>
      </c>
    </row>
    <row r="17" spans="1:4" x14ac:dyDescent="0.25">
      <c r="A17" t="s">
        <v>22</v>
      </c>
      <c r="B17" s="1">
        <v>14.5</v>
      </c>
      <c r="C17" t="s">
        <v>23</v>
      </c>
      <c r="D17" t="s">
        <v>30</v>
      </c>
    </row>
    <row r="18" spans="1:4" x14ac:dyDescent="0.25">
      <c r="A18" t="s">
        <v>46</v>
      </c>
      <c r="B18" s="15">
        <v>2</v>
      </c>
      <c r="D18" s="16" t="s">
        <v>47</v>
      </c>
    </row>
    <row r="19" spans="1:4" x14ac:dyDescent="0.25">
      <c r="A19" t="s">
        <v>83</v>
      </c>
      <c r="B19" s="18">
        <v>800</v>
      </c>
      <c r="C19" t="s">
        <v>52</v>
      </c>
      <c r="D19" s="16" t="s">
        <v>84</v>
      </c>
    </row>
    <row r="20" spans="1:4" x14ac:dyDescent="0.25">
      <c r="A20" t="s">
        <v>71</v>
      </c>
      <c r="B20" s="18">
        <v>27</v>
      </c>
      <c r="C20" t="s">
        <v>23</v>
      </c>
      <c r="D20" s="16" t="s">
        <v>82</v>
      </c>
    </row>
    <row r="21" spans="1:4" x14ac:dyDescent="0.25">
      <c r="B21" s="2">
        <f>RADIANS(B20)</f>
        <v>0.47123889803846897</v>
      </c>
      <c r="C21" t="s">
        <v>72</v>
      </c>
      <c r="D21" s="16"/>
    </row>
    <row r="22" spans="1:4" x14ac:dyDescent="0.25">
      <c r="D22" s="16"/>
    </row>
    <row r="23" spans="1:4" x14ac:dyDescent="0.25">
      <c r="A23" s="19" t="s">
        <v>49</v>
      </c>
      <c r="D23" s="16"/>
    </row>
    <row r="24" spans="1:4" x14ac:dyDescent="0.25">
      <c r="A24" t="s">
        <v>50</v>
      </c>
      <c r="B24" s="18">
        <v>600</v>
      </c>
      <c r="C24" t="s">
        <v>52</v>
      </c>
      <c r="D24" s="16" t="s">
        <v>51</v>
      </c>
    </row>
    <row r="25" spans="1:4" x14ac:dyDescent="0.25">
      <c r="A25" t="s">
        <v>53</v>
      </c>
      <c r="B25" s="18">
        <v>3</v>
      </c>
      <c r="D25" s="16" t="s">
        <v>54</v>
      </c>
    </row>
    <row r="26" spans="1:4" x14ac:dyDescent="0.25">
      <c r="A26" t="s">
        <v>55</v>
      </c>
      <c r="B26" s="18">
        <v>30</v>
      </c>
      <c r="C26" t="s">
        <v>56</v>
      </c>
      <c r="D26" s="16" t="s">
        <v>57</v>
      </c>
    </row>
    <row r="27" spans="1:4" x14ac:dyDescent="0.25">
      <c r="A27" s="17" t="s">
        <v>58</v>
      </c>
      <c r="D27" s="16"/>
    </row>
    <row r="28" spans="1:4" x14ac:dyDescent="0.25">
      <c r="A28" s="17" t="s">
        <v>59</v>
      </c>
      <c r="D28" s="16"/>
    </row>
    <row r="29" spans="1:4" x14ac:dyDescent="0.25">
      <c r="A29" s="17" t="s">
        <v>60</v>
      </c>
    </row>
    <row r="30" spans="1:4" x14ac:dyDescent="0.25">
      <c r="A30" s="17"/>
    </row>
    <row r="31" spans="1:4" ht="15.75" thickBot="1" x14ac:dyDescent="0.3">
      <c r="A31" s="6" t="s">
        <v>29</v>
      </c>
      <c r="B31" s="6"/>
      <c r="C31" s="6"/>
      <c r="D31" s="6"/>
    </row>
    <row r="32" spans="1:4" x14ac:dyDescent="0.25">
      <c r="A32" t="s">
        <v>15</v>
      </c>
      <c r="B32" s="4">
        <f>B8*B11*B12/mm2m</f>
        <v>4.8716207999999996</v>
      </c>
      <c r="C32" t="s">
        <v>20</v>
      </c>
      <c r="D32" t="s">
        <v>14</v>
      </c>
    </row>
    <row r="33" spans="1:13" x14ac:dyDescent="0.25">
      <c r="A33" t="s">
        <v>25</v>
      </c>
      <c r="B33" s="4">
        <f>2*B32</f>
        <v>9.7432415999999993</v>
      </c>
      <c r="C33" t="s">
        <v>20</v>
      </c>
      <c r="D33" t="s">
        <v>24</v>
      </c>
    </row>
    <row r="34" spans="1:13" x14ac:dyDescent="0.25">
      <c r="A34" t="s">
        <v>33</v>
      </c>
      <c r="B34" s="2">
        <f>B14/B15</f>
        <v>1.6</v>
      </c>
      <c r="D34" t="s">
        <v>34</v>
      </c>
    </row>
    <row r="35" spans="1:13" x14ac:dyDescent="0.25">
      <c r="A35" t="s">
        <v>31</v>
      </c>
      <c r="B35" s="4">
        <f>B32*2*B18</f>
        <v>19.486483199999999</v>
      </c>
      <c r="C35" t="s">
        <v>20</v>
      </c>
      <c r="D35" s="20" t="s">
        <v>89</v>
      </c>
    </row>
    <row r="36" spans="1:13" x14ac:dyDescent="0.25">
      <c r="A36" t="s">
        <v>4</v>
      </c>
      <c r="B36" s="2">
        <f>B14/B16</f>
        <v>3</v>
      </c>
      <c r="C36" t="s">
        <v>6</v>
      </c>
      <c r="D36" t="s">
        <v>7</v>
      </c>
    </row>
    <row r="37" spans="1:13" x14ac:dyDescent="0.25">
      <c r="B37" s="4">
        <f>B36*$F$7</f>
        <v>76.199999999999989</v>
      </c>
      <c r="C37" t="s">
        <v>11</v>
      </c>
      <c r="D37" t="s">
        <v>18</v>
      </c>
    </row>
    <row r="38" spans="1:13" x14ac:dyDescent="0.25">
      <c r="A38" t="s">
        <v>5</v>
      </c>
      <c r="B38" s="2">
        <f>B15/B16</f>
        <v>1.875</v>
      </c>
      <c r="C38" t="s">
        <v>6</v>
      </c>
      <c r="D38" t="s">
        <v>8</v>
      </c>
      <c r="M38" t="s">
        <v>63</v>
      </c>
    </row>
    <row r="39" spans="1:13" x14ac:dyDescent="0.25">
      <c r="B39" s="4">
        <f>B38*$F$7</f>
        <v>47.625</v>
      </c>
      <c r="C39" t="s">
        <v>11</v>
      </c>
      <c r="D39" t="s">
        <v>17</v>
      </c>
    </row>
    <row r="41" spans="1:13" x14ac:dyDescent="0.25">
      <c r="A41" t="s">
        <v>68</v>
      </c>
    </row>
    <row r="42" spans="1:13" x14ac:dyDescent="0.25">
      <c r="A42" t="s">
        <v>32</v>
      </c>
      <c r="B42" s="4">
        <f>B35/B34</f>
        <v>12.179051999999999</v>
      </c>
      <c r="C42" t="s">
        <v>20</v>
      </c>
      <c r="D42" s="20" t="s">
        <v>80</v>
      </c>
    </row>
    <row r="44" spans="1:13" x14ac:dyDescent="0.25">
      <c r="A44" t="s">
        <v>90</v>
      </c>
    </row>
    <row r="45" spans="1:13" x14ac:dyDescent="0.25">
      <c r="A45" t="s">
        <v>66</v>
      </c>
      <c r="B45" s="4">
        <f>B42/(B39/((2)*mm2m))</f>
        <v>511.45625196850386</v>
      </c>
      <c r="C45" t="s">
        <v>21</v>
      </c>
      <c r="D45" t="s">
        <v>67</v>
      </c>
    </row>
    <row r="46" spans="1:13" x14ac:dyDescent="0.25">
      <c r="A46" t="s">
        <v>65</v>
      </c>
      <c r="B46" s="4">
        <f>TAN(RADIANS(B17))*B45</f>
        <v>132.27158038781201</v>
      </c>
      <c r="C46" t="s">
        <v>21</v>
      </c>
      <c r="D46" t="s">
        <v>61</v>
      </c>
    </row>
    <row r="47" spans="1:13" x14ac:dyDescent="0.25">
      <c r="A47" t="s">
        <v>64</v>
      </c>
      <c r="B47" s="4">
        <f>B45/COS(RADIANS(B17))</f>
        <v>528.28332233372566</v>
      </c>
      <c r="C47" t="s">
        <v>21</v>
      </c>
      <c r="D47" t="s">
        <v>62</v>
      </c>
    </row>
    <row r="49" spans="1:4" x14ac:dyDescent="0.25">
      <c r="A49" t="s">
        <v>70</v>
      </c>
    </row>
    <row r="50" spans="1:4" x14ac:dyDescent="0.25">
      <c r="A50" t="s">
        <v>73</v>
      </c>
      <c r="B50" s="4">
        <f>60/B26/(1+B25)</f>
        <v>0.5</v>
      </c>
      <c r="C50" t="s">
        <v>74</v>
      </c>
      <c r="D50" t="s">
        <v>75</v>
      </c>
    </row>
    <row r="51" spans="1:4" x14ac:dyDescent="0.25">
      <c r="A51" t="s">
        <v>78</v>
      </c>
      <c r="B51" s="4">
        <f>B21/B50*B24/B19</f>
        <v>0.70685834705770345</v>
      </c>
      <c r="C51" t="s">
        <v>76</v>
      </c>
      <c r="D51" s="20" t="s">
        <v>85</v>
      </c>
    </row>
    <row r="52" spans="1:4" x14ac:dyDescent="0.25">
      <c r="B52" s="4">
        <f>B51*60/(2*PI())</f>
        <v>6.75</v>
      </c>
      <c r="C52" t="s">
        <v>69</v>
      </c>
    </row>
    <row r="53" spans="1:4" x14ac:dyDescent="0.25">
      <c r="A53" t="s">
        <v>77</v>
      </c>
      <c r="B53" s="4">
        <f>B51*B34</f>
        <v>1.1309733552923256</v>
      </c>
      <c r="C53" t="s">
        <v>76</v>
      </c>
      <c r="D53" t="s">
        <v>79</v>
      </c>
    </row>
    <row r="54" spans="1:4" x14ac:dyDescent="0.25">
      <c r="B54" s="4">
        <f>B53*60/(2*PI())</f>
        <v>10.8</v>
      </c>
      <c r="C54" t="s">
        <v>69</v>
      </c>
      <c r="D54" s="20" t="s">
        <v>81</v>
      </c>
    </row>
  </sheetData>
  <mergeCells count="1">
    <mergeCell ref="A2:D2"/>
  </mergeCells>
  <pageMargins left="0.7" right="0.7" top="0.75" bottom="0.75" header="0.3" footer="0.3"/>
  <pageSetup orientation="portrait" r:id="rId1"/>
  <ignoredErrors>
    <ignoredError sqref="B38"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Sheet1</vt:lpstr>
      <vt:lpstr>in2mm</vt:lpstr>
      <vt:lpstr>kpsi2mpa</vt:lpstr>
      <vt:lpstr>mm2m</vt:lpstr>
      <vt:lpstr>pa2water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2020-04-14T20:34:58Z</dcterms:created>
  <dcterms:modified xsi:type="dcterms:W3CDTF">2020-04-15T22:07:33Z</dcterms:modified>
</cp:coreProperties>
</file>